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20" windowWidth="6540" windowHeight="6576"/>
  </bookViews>
  <sheets>
    <sheet name="Лист1" sheetId="1" r:id="rId1"/>
    <sheet name="Прил № 1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P26" i="1"/>
  <c r="I26"/>
  <c r="I22"/>
  <c r="X26"/>
  <c r="W25"/>
  <c r="X25" s="1"/>
  <c r="X22"/>
  <c r="W21"/>
  <c r="X21" s="1"/>
  <c r="W20"/>
  <c r="X20" s="1"/>
  <c r="W19"/>
  <c r="X19" s="1"/>
  <c r="W18"/>
  <c r="X18" s="1"/>
  <c r="W17"/>
  <c r="X17" s="1"/>
  <c r="Q26"/>
  <c r="P25"/>
  <c r="Q25" s="1"/>
  <c r="Q22"/>
  <c r="P21"/>
  <c r="Q21" s="1"/>
  <c r="P20"/>
  <c r="Q20" s="1"/>
  <c r="P19"/>
  <c r="Q19" s="1"/>
  <c r="P18"/>
  <c r="Q18" s="1"/>
  <c r="J26"/>
  <c r="J22"/>
  <c r="I25"/>
  <c r="J25" s="1"/>
  <c r="I21"/>
  <c r="J21" s="1"/>
  <c r="I18"/>
  <c r="I17" s="1"/>
  <c r="J17" s="1"/>
  <c r="V26"/>
  <c r="U25"/>
  <c r="V25" s="1"/>
  <c r="V22"/>
  <c r="U21"/>
  <c r="V21" s="1"/>
  <c r="U20"/>
  <c r="V20" s="1"/>
  <c r="U18"/>
  <c r="V18" s="1"/>
  <c r="O26"/>
  <c r="N25"/>
  <c r="O25" s="1"/>
  <c r="O22"/>
  <c r="N21"/>
  <c r="O21" s="1"/>
  <c r="N18"/>
  <c r="O18" s="1"/>
  <c r="H26"/>
  <c r="G25"/>
  <c r="G24"/>
  <c r="G23" s="1"/>
  <c r="H22"/>
  <c r="G21"/>
  <c r="G20" s="1"/>
  <c r="G19" s="1"/>
  <c r="G18"/>
  <c r="H18" s="1"/>
  <c r="E26"/>
  <c r="F26" s="1"/>
  <c r="E22"/>
  <c r="T22"/>
  <c r="T26"/>
  <c r="S25"/>
  <c r="S24" s="1"/>
  <c r="S23" s="1"/>
  <c r="S21"/>
  <c r="S18"/>
  <c r="S17" s="1"/>
  <c r="M22"/>
  <c r="M26"/>
  <c r="L25"/>
  <c r="L21"/>
  <c r="L18"/>
  <c r="L17" s="1"/>
  <c r="F22"/>
  <c r="B3" i="2" s="1"/>
  <c r="E25" i="1"/>
  <c r="E24" s="1"/>
  <c r="E23" s="1"/>
  <c r="E21"/>
  <c r="E20" s="1"/>
  <c r="E19" s="1"/>
  <c r="E18"/>
  <c r="E17" s="1"/>
  <c r="F17" s="1"/>
  <c r="D25"/>
  <c r="D24" s="1"/>
  <c r="D23" s="1"/>
  <c r="D21"/>
  <c r="D18"/>
  <c r="D17" s="1"/>
  <c r="K18"/>
  <c r="K17" s="1"/>
  <c r="K21"/>
  <c r="K20" s="1"/>
  <c r="K19" s="1"/>
  <c r="K25"/>
  <c r="K24" s="1"/>
  <c r="K23" s="1"/>
  <c r="P17" l="1"/>
  <c r="Q17" s="1"/>
  <c r="I24"/>
  <c r="I23" s="1"/>
  <c r="J23" s="1"/>
  <c r="I20"/>
  <c r="J18"/>
  <c r="W24"/>
  <c r="P24"/>
  <c r="U24"/>
  <c r="N24"/>
  <c r="N17"/>
  <c r="O17" s="1"/>
  <c r="U17"/>
  <c r="V17" s="1"/>
  <c r="U19"/>
  <c r="V19" s="1"/>
  <c r="N20"/>
  <c r="G17"/>
  <c r="H17" s="1"/>
  <c r="M17"/>
  <c r="S20"/>
  <c r="S19" s="1"/>
  <c r="M25"/>
  <c r="F21"/>
  <c r="H21" s="1"/>
  <c r="M21"/>
  <c r="L24"/>
  <c r="M18"/>
  <c r="L20"/>
  <c r="F18"/>
  <c r="F23"/>
  <c r="H23" s="1"/>
  <c r="F24"/>
  <c r="H24" s="1"/>
  <c r="D20"/>
  <c r="F25"/>
  <c r="H25" s="1"/>
  <c r="B5" i="2"/>
  <c r="B4"/>
  <c r="D3"/>
  <c r="C3"/>
  <c r="D6"/>
  <c r="D8" s="1"/>
  <c r="C6"/>
  <c r="C8" s="1"/>
  <c r="B6"/>
  <c r="B7" s="1"/>
  <c r="R21" i="1"/>
  <c r="T21" s="1"/>
  <c r="R25"/>
  <c r="T25" s="1"/>
  <c r="J24" l="1"/>
  <c r="I19"/>
  <c r="J19" s="1"/>
  <c r="J20"/>
  <c r="X24"/>
  <c r="W23"/>
  <c r="X23" s="1"/>
  <c r="Q24"/>
  <c r="P23"/>
  <c r="Q23" s="1"/>
  <c r="V24"/>
  <c r="U23"/>
  <c r="V23" s="1"/>
  <c r="O24"/>
  <c r="N23"/>
  <c r="O23" s="1"/>
  <c r="O20"/>
  <c r="N19"/>
  <c r="O19" s="1"/>
  <c r="L23"/>
  <c r="M23" s="1"/>
  <c r="M24"/>
  <c r="L19"/>
  <c r="M19" s="1"/>
  <c r="M20"/>
  <c r="D19"/>
  <c r="F19" s="1"/>
  <c r="H19" s="1"/>
  <c r="F20"/>
  <c r="H20" s="1"/>
  <c r="D9" i="2"/>
  <c r="D5"/>
  <c r="C9"/>
  <c r="C5"/>
  <c r="D7"/>
  <c r="C4"/>
  <c r="D4"/>
  <c r="C7"/>
  <c r="B8"/>
  <c r="B9"/>
  <c r="R18" i="1"/>
  <c r="R24"/>
  <c r="T24" s="1"/>
  <c r="R20"/>
  <c r="T20" s="1"/>
  <c r="R17" l="1"/>
  <c r="T17" s="1"/>
  <c r="T18"/>
  <c r="R23"/>
  <c r="T23" s="1"/>
  <c r="R19"/>
  <c r="T19" s="1"/>
</calcChain>
</file>

<file path=xl/sharedStrings.xml><?xml version="1.0" encoding="utf-8"?>
<sst xmlns="http://schemas.openxmlformats.org/spreadsheetml/2006/main" count="67" uniqueCount="52">
  <si>
    <t>Источники внутреннего финансирования дефицита бюджета города</t>
  </si>
  <si>
    <t>Код классификации источников финансирования дефицитов бюджетов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</si>
  <si>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</si>
  <si>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</si>
  <si>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</si>
  <si>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</si>
  <si>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</si>
  <si>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</si>
  <si>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</si>
  <si>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</si>
  <si>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кода классификации источников финансирования дефицита бюджета</t>
  </si>
  <si>
    <t>городского округа Тейково</t>
  </si>
  <si>
    <t>056 01 05 02 01 04 0000 510</t>
  </si>
  <si>
    <t>056 01 05 02 01 04 0000 610</t>
  </si>
  <si>
    <t>(тыс. руб.)</t>
  </si>
  <si>
    <t>к решению городской Думы</t>
  </si>
  <si>
    <t>Приложение № 3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</si>
  <si>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</si>
  <si>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</si>
  <si>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</si>
  <si>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</si>
  <si>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</si>
  <si>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</si>
  <si>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</si>
  <si>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</si>
  <si>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 xml:space="preserve">Источники внутреннего финансирования дефицита бюджета города
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</si>
  <si>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</si>
  <si>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</si>
  <si>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Сумма</t>
  </si>
  <si>
    <t>2017 год</t>
  </si>
  <si>
    <t>2018 год</t>
  </si>
  <si>
    <t>2019 год</t>
  </si>
  <si>
    <t>на 2017 год и на плановый период 2018 и 2019 годов</t>
  </si>
  <si>
    <t>Проект (тыс. руб.)</t>
  </si>
  <si>
    <t>Доходы – всего:</t>
  </si>
  <si>
    <t>% к предыдущему году</t>
  </si>
  <si>
    <t>% к 2015 году</t>
  </si>
  <si>
    <t>Расходы – всего:</t>
  </si>
  <si>
    <t>Дефицит (-), профицит (+)</t>
  </si>
  <si>
    <t>от 14.12.2016 № 120</t>
  </si>
  <si>
    <t xml:space="preserve">Первоначальный план
</t>
  </si>
  <si>
    <t xml:space="preserve">Изменения 27.01.17
</t>
  </si>
  <si>
    <t xml:space="preserve">Изменения от 27.01.2017
</t>
  </si>
  <si>
    <t xml:space="preserve">Изменения от 27.01.17
</t>
  </si>
  <si>
    <t xml:space="preserve">Уточненный план
</t>
  </si>
  <si>
    <t xml:space="preserve">Изменения 22.02.17
</t>
  </si>
  <si>
    <t xml:space="preserve">Изменения от 22.02.2017
</t>
  </si>
  <si>
    <t xml:space="preserve">Изменения от 22.02.17
</t>
  </si>
  <si>
    <t xml:space="preserve">Изменения 31.03.17
</t>
  </si>
  <si>
    <t xml:space="preserve">Изменения от 31.03.2017
</t>
  </si>
  <si>
    <t xml:space="preserve">Изменения от 31.03.17
</t>
  </si>
  <si>
    <t>от 31.03.2017 № 20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</si>
</sst>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164" fontId="4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shrinkToFit="1"/>
    </xf>
    <xf numFmtId="0" fontId="0" fillId="2" borderId="0" xfId="0" applyFont="1" applyFill="1"/>
    <xf numFmtId="0" fontId="4" fillId="2" borderId="0" xfId="0" applyFont="1" applyFill="1" applyAlignment="1"/>
    <xf numFmtId="0" fontId="6" fillId="2" borderId="0" xfId="0" applyFont="1" applyFill="1"/>
    <xf numFmtId="165" fontId="1" fillId="2" borderId="1" xfId="0" applyNumberFormat="1" applyFont="1" applyFill="1" applyBorder="1" applyAlignment="1">
      <alignment horizontal="center" vertical="top" wrapText="1" shrinkToFit="1"/>
    </xf>
    <xf numFmtId="165" fontId="1" fillId="2" borderId="2" xfId="0" applyNumberFormat="1" applyFont="1" applyFill="1" applyBorder="1" applyAlignment="1">
      <alignment vertical="top" shrinkToFit="1"/>
    </xf>
    <xf numFmtId="165" fontId="1" fillId="2" borderId="4" xfId="0" applyNumberFormat="1" applyFont="1" applyFill="1" applyBorder="1" applyAlignment="1">
      <alignment vertical="top" shrinkToFit="1"/>
    </xf>
    <xf numFmtId="164" fontId="1" fillId="2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shrinkToFi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shrinkToFit="1"/>
    </xf>
    <xf numFmtId="0" fontId="4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shrinkToFi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shrinkToFit="1"/>
    </xf>
    <xf numFmtId="165" fontId="1" fillId="2" borderId="4" xfId="0" applyNumberFormat="1" applyFont="1" applyFill="1" applyBorder="1" applyAlignment="1">
      <alignment horizontal="center" vertical="top" shrinkToFit="1"/>
    </xf>
    <xf numFmtId="165" fontId="1" fillId="2" borderId="5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center" vertical="top" wrapText="1"/>
    </xf>
    <xf numFmtId="0" fontId="1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2;&#1072;&#1089;&#1083;&#1077;&#1085;&#1085;&#1080;&#1082;&#1086;&#1074;&#1072;/&#1052;&#1086;&#1080;%20&#1076;&#1086;&#1082;&#1091;&#1084;&#1077;&#1085;&#1090;&#1099;/&#1044;&#1086;&#1093;&#1086;&#1076;&#1099;2016/&#1055;&#1088;&#1086;&#1075;&#1085;&#1086;&#1079;2016(18.12.15)&#1056;&#1077;&#1096;&#1077;&#1085;&#1080;&#1077;&#8470;50/&#1055;&#1088;&#8470;1&#1050;&#1083;&#1072;&#1089;&#1089;&#1080;&#1092;&#1080;&#1082;&#1072;&#1094;&#1080;&#1103;18.12.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2;&#1072;&#1089;&#1083;&#1077;&#1085;&#1085;&#1080;&#1082;&#1086;&#1074;&#1072;/&#1052;&#1086;&#1080;%20&#1076;&#1086;&#1082;&#1091;&#1084;&#1077;&#1085;&#1090;&#1099;/&#1044;&#1086;&#1093;&#1086;&#1076;&#1099;2015/&#1054;&#1090;&#1095;&#1077;&#1090;2015/&#1054;&#1090;&#1095;&#1077;&#1090;&#1043;&#1086;&#1076;2015/&#1055;&#1088;&#8470;1&#1050;&#1083;&#1072;&#1089;&#1089;&#1080;&#1092;&#1080;&#1082;&#1072;&#1094;&#1080;&#1103;(&#1054;&#1090;&#1095;&#1077;&#1090;201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2;&#1072;&#1089;&#1083;&#1077;&#1085;&#1085;&#1080;&#1082;&#1086;&#1074;&#1072;/&#1052;&#1086;&#1080;%20&#1076;&#1086;&#1082;&#1091;&#1084;&#1077;&#1085;&#1090;&#1099;/&#1044;&#1086;&#1093;&#1086;&#1076;&#1099;2016/&#1055;&#1088;&#1086;&#1075;&#1085;&#1086;&#1079;2016(18.12.15)&#1056;&#1077;&#1096;&#1077;&#1085;&#1080;&#1077;&#8470;50/&#1055;&#1088;&#8470;3&#1048;&#1089;&#1090;&#1086;&#1095;&#1085;&#1080;&#1082;&#1080;18.12.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5">
          <cell r="C255">
            <v>180181.7</v>
          </cell>
        </row>
        <row r="258">
          <cell r="C258">
            <v>415441.61618000001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4">
          <cell r="P274">
            <v>199036.14740999998</v>
          </cell>
        </row>
        <row r="277">
          <cell r="P277">
            <v>421334.94964000001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D20">
            <v>420883.69517999998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>
      <selection activeCell="B9" sqref="B9:X9"/>
    </sheetView>
  </sheetViews>
  <sheetFormatPr defaultColWidth="9.109375" defaultRowHeight="13.2"/>
  <cols>
    <col min="1" max="1" width="0.109375" style="1" customWidth="1"/>
    <col min="2" max="2" width="24.5546875" style="1" customWidth="1"/>
    <col min="3" max="3" width="31.109375" style="1" customWidth="1"/>
    <col min="4" max="9" width="12" style="1" hidden="1" customWidth="1"/>
    <col min="10" max="10" width="12" style="1" customWidth="1"/>
    <col min="11" max="16" width="12" style="1" hidden="1" customWidth="1"/>
    <col min="17" max="17" width="12" style="1" customWidth="1"/>
    <col min="18" max="23" width="12" style="1" hidden="1" customWidth="1"/>
    <col min="24" max="24" width="12" style="1" customWidth="1"/>
    <col min="25" max="16384" width="9.109375" style="8"/>
  </cols>
  <sheetData>
    <row r="1" spans="1:25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5">
      <c r="B2" s="23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5">
      <c r="B3" s="23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5">
      <c r="B4" s="23" t="s">
        <v>51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5">
      <c r="B6" s="23" t="s">
        <v>16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5">
      <c r="B7" s="23" t="s">
        <v>15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5">
      <c r="B8" s="23" t="s">
        <v>11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5">
      <c r="B9" s="23" t="s">
        <v>39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5" s="10" customFormat="1" ht="18.75" customHeight="1">
      <c r="A12" s="9" t="s">
        <v>0</v>
      </c>
      <c r="B12" s="28" t="s">
        <v>25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9"/>
    </row>
    <row r="13" spans="1:25" s="10" customFormat="1" ht="18.75" customHeight="1">
      <c r="A13" s="9"/>
      <c r="B13" s="28" t="s">
        <v>32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9"/>
    </row>
    <row r="14" spans="1:25"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5" ht="12.75" customHeight="1">
      <c r="B15" s="24" t="s">
        <v>1</v>
      </c>
      <c r="C15" s="24" t="s">
        <v>10</v>
      </c>
      <c r="D15" s="12" t="s">
        <v>28</v>
      </c>
      <c r="E15" s="13"/>
      <c r="F15" s="13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5" ht="48.75" customHeight="1">
      <c r="B16" s="24"/>
      <c r="C16" s="24"/>
      <c r="D16" s="11" t="s">
        <v>40</v>
      </c>
      <c r="E16" s="11" t="s">
        <v>41</v>
      </c>
      <c r="F16" s="11" t="s">
        <v>44</v>
      </c>
      <c r="G16" s="11" t="s">
        <v>45</v>
      </c>
      <c r="H16" s="11" t="s">
        <v>44</v>
      </c>
      <c r="I16" s="11" t="s">
        <v>48</v>
      </c>
      <c r="J16" s="16" t="s">
        <v>29</v>
      </c>
      <c r="K16" s="11" t="s">
        <v>40</v>
      </c>
      <c r="L16" s="11" t="s">
        <v>42</v>
      </c>
      <c r="M16" s="11" t="s">
        <v>44</v>
      </c>
      <c r="N16" s="11" t="s">
        <v>46</v>
      </c>
      <c r="O16" s="11" t="s">
        <v>44</v>
      </c>
      <c r="P16" s="11" t="s">
        <v>49</v>
      </c>
      <c r="Q16" s="16" t="s">
        <v>30</v>
      </c>
      <c r="R16" s="11" t="s">
        <v>40</v>
      </c>
      <c r="S16" s="11" t="s">
        <v>43</v>
      </c>
      <c r="T16" s="11" t="s">
        <v>44</v>
      </c>
      <c r="U16" s="11" t="s">
        <v>47</v>
      </c>
      <c r="V16" s="11" t="s">
        <v>44</v>
      </c>
      <c r="W16" s="11" t="s">
        <v>50</v>
      </c>
      <c r="X16" s="16" t="s">
        <v>31</v>
      </c>
    </row>
    <row r="17" spans="2:24" ht="49.5" customHeight="1">
      <c r="B17" s="17" t="s">
        <v>2</v>
      </c>
      <c r="C17" s="18" t="s">
        <v>26</v>
      </c>
      <c r="D17" s="19">
        <f>D18</f>
        <v>0</v>
      </c>
      <c r="E17" s="19">
        <f>E18</f>
        <v>0</v>
      </c>
      <c r="F17" s="19">
        <f>D17+E17</f>
        <v>0</v>
      </c>
      <c r="G17" s="19">
        <f>G18</f>
        <v>0</v>
      </c>
      <c r="H17" s="19">
        <f>F17+G17</f>
        <v>0</v>
      </c>
      <c r="I17" s="19">
        <f>I18</f>
        <v>0</v>
      </c>
      <c r="J17" s="19">
        <f>H17+I17</f>
        <v>0</v>
      </c>
      <c r="K17" s="19">
        <f>K18</f>
        <v>0</v>
      </c>
      <c r="L17" s="19">
        <f>L18</f>
        <v>0</v>
      </c>
      <c r="M17" s="19">
        <f>K17+L17</f>
        <v>0</v>
      </c>
      <c r="N17" s="19">
        <f>N18</f>
        <v>-180.52575999999999</v>
      </c>
      <c r="O17" s="19">
        <f>M17+N17</f>
        <v>-180.52575999999999</v>
      </c>
      <c r="P17" s="19">
        <f>P18</f>
        <v>-105.79255000000012</v>
      </c>
      <c r="Q17" s="19">
        <f>O17+P17</f>
        <v>-286.31831000000011</v>
      </c>
      <c r="R17" s="19">
        <f>R18</f>
        <v>0</v>
      </c>
      <c r="S17" s="19">
        <f>S18</f>
        <v>0</v>
      </c>
      <c r="T17" s="19">
        <f>R17+S17</f>
        <v>0</v>
      </c>
      <c r="U17" s="19">
        <f>U18</f>
        <v>-185.29367999999999</v>
      </c>
      <c r="V17" s="19">
        <f>T17+U17</f>
        <v>-185.29367999999999</v>
      </c>
      <c r="W17" s="19">
        <f>W18</f>
        <v>-108.58672000000001</v>
      </c>
      <c r="X17" s="19">
        <f>V17+W17</f>
        <v>-293.88040000000001</v>
      </c>
    </row>
    <row r="18" spans="2:24" ht="38.25" customHeight="1">
      <c r="B18" s="17" t="s">
        <v>3</v>
      </c>
      <c r="C18" s="20" t="s">
        <v>27</v>
      </c>
      <c r="D18" s="19">
        <f>D26+D22</f>
        <v>0</v>
      </c>
      <c r="E18" s="19">
        <f>E26+E22</f>
        <v>0</v>
      </c>
      <c r="F18" s="19">
        <f t="shared" ref="F18:F26" si="0">D18+E18</f>
        <v>0</v>
      </c>
      <c r="G18" s="19">
        <f>G26+G22</f>
        <v>0</v>
      </c>
      <c r="H18" s="19">
        <f t="shared" ref="H18:J26" si="1">F18+G18</f>
        <v>0</v>
      </c>
      <c r="I18" s="19">
        <f>I26+I22</f>
        <v>0</v>
      </c>
      <c r="J18" s="19">
        <f t="shared" si="1"/>
        <v>0</v>
      </c>
      <c r="K18" s="19">
        <f>K26+K22</f>
        <v>0</v>
      </c>
      <c r="L18" s="19">
        <f>L26+L22</f>
        <v>0</v>
      </c>
      <c r="M18" s="19">
        <f t="shared" ref="M18:M26" si="2">K18+L18</f>
        <v>0</v>
      </c>
      <c r="N18" s="19">
        <f>N26+N22</f>
        <v>-180.52575999999999</v>
      </c>
      <c r="O18" s="19">
        <f t="shared" ref="O18:O26" si="3">M18+N18</f>
        <v>-180.52575999999999</v>
      </c>
      <c r="P18" s="19">
        <f>P26+P22</f>
        <v>-105.79255000000012</v>
      </c>
      <c r="Q18" s="19">
        <f t="shared" ref="Q18:Q26" si="4">O18+P18</f>
        <v>-286.31831000000011</v>
      </c>
      <c r="R18" s="19">
        <f>R26+R22</f>
        <v>0</v>
      </c>
      <c r="S18" s="19">
        <f>S26+S22</f>
        <v>0</v>
      </c>
      <c r="T18" s="19">
        <f t="shared" ref="T18:T26" si="5">R18+S18</f>
        <v>0</v>
      </c>
      <c r="U18" s="19">
        <f>U26+U22</f>
        <v>-185.29367999999999</v>
      </c>
      <c r="V18" s="19">
        <f t="shared" ref="V18:V26" si="6">T18+U18</f>
        <v>-185.29367999999999</v>
      </c>
      <c r="W18" s="19">
        <f>W26+W22</f>
        <v>-108.58672000000001</v>
      </c>
      <c r="X18" s="19">
        <f t="shared" ref="X18:X26" si="7">V18+W18</f>
        <v>-293.88040000000001</v>
      </c>
    </row>
    <row r="19" spans="2:24" ht="36.75" customHeight="1">
      <c r="B19" s="15" t="s">
        <v>4</v>
      </c>
      <c r="C19" s="21" t="s">
        <v>17</v>
      </c>
      <c r="D19" s="22">
        <f t="shared" ref="D19:W21" si="8">D20</f>
        <v>-378646.40960999997</v>
      </c>
      <c r="E19" s="22">
        <f t="shared" si="8"/>
        <v>-31101.1</v>
      </c>
      <c r="F19" s="19">
        <f t="shared" si="0"/>
        <v>-409747.50960999995</v>
      </c>
      <c r="G19" s="22">
        <f t="shared" si="8"/>
        <v>0</v>
      </c>
      <c r="H19" s="19">
        <f t="shared" si="1"/>
        <v>-409747.50960999995</v>
      </c>
      <c r="I19" s="22">
        <f t="shared" si="8"/>
        <v>-11889.583000000001</v>
      </c>
      <c r="J19" s="22">
        <f t="shared" si="1"/>
        <v>-421637.09260999993</v>
      </c>
      <c r="K19" s="22">
        <f t="shared" si="8"/>
        <v>-381335.50961000001</v>
      </c>
      <c r="L19" s="22">
        <f t="shared" si="8"/>
        <v>-357.3</v>
      </c>
      <c r="M19" s="22">
        <f t="shared" si="2"/>
        <v>-381692.80961</v>
      </c>
      <c r="N19" s="22">
        <f t="shared" si="8"/>
        <v>0</v>
      </c>
      <c r="O19" s="22">
        <f t="shared" si="3"/>
        <v>-381692.80961</v>
      </c>
      <c r="P19" s="22">
        <f t="shared" si="8"/>
        <v>-1227.864</v>
      </c>
      <c r="Q19" s="22">
        <f t="shared" si="4"/>
        <v>-382920.67361</v>
      </c>
      <c r="R19" s="22">
        <f t="shared" si="8"/>
        <v>-385868.30961</v>
      </c>
      <c r="S19" s="22">
        <f t="shared" si="8"/>
        <v>-357.3</v>
      </c>
      <c r="T19" s="22">
        <f t="shared" si="5"/>
        <v>-386225.60960999998</v>
      </c>
      <c r="U19" s="22">
        <f t="shared" si="8"/>
        <v>0</v>
      </c>
      <c r="V19" s="22">
        <f t="shared" si="6"/>
        <v>-386225.60960999998</v>
      </c>
      <c r="W19" s="22">
        <f t="shared" si="8"/>
        <v>-1227.864</v>
      </c>
      <c r="X19" s="22">
        <f t="shared" si="7"/>
        <v>-387453.47360999999</v>
      </c>
    </row>
    <row r="20" spans="2:24" ht="37.5" customHeight="1">
      <c r="B20" s="15" t="s">
        <v>5</v>
      </c>
      <c r="C20" s="21" t="s">
        <v>18</v>
      </c>
      <c r="D20" s="22">
        <f t="shared" si="8"/>
        <v>-378646.40960999997</v>
      </c>
      <c r="E20" s="22">
        <f t="shared" si="8"/>
        <v>-31101.1</v>
      </c>
      <c r="F20" s="19">
        <f t="shared" si="0"/>
        <v>-409747.50960999995</v>
      </c>
      <c r="G20" s="22">
        <f t="shared" si="8"/>
        <v>0</v>
      </c>
      <c r="H20" s="19">
        <f t="shared" si="1"/>
        <v>-409747.50960999995</v>
      </c>
      <c r="I20" s="22">
        <f t="shared" si="8"/>
        <v>-11889.583000000001</v>
      </c>
      <c r="J20" s="22">
        <f t="shared" si="1"/>
        <v>-421637.09260999993</v>
      </c>
      <c r="K20" s="22">
        <f t="shared" si="8"/>
        <v>-381335.50961000001</v>
      </c>
      <c r="L20" s="22">
        <f t="shared" si="8"/>
        <v>-357.3</v>
      </c>
      <c r="M20" s="22">
        <f t="shared" si="2"/>
        <v>-381692.80961</v>
      </c>
      <c r="N20" s="22">
        <f t="shared" si="8"/>
        <v>0</v>
      </c>
      <c r="O20" s="22">
        <f t="shared" si="3"/>
        <v>-381692.80961</v>
      </c>
      <c r="P20" s="22">
        <f t="shared" si="8"/>
        <v>-1227.864</v>
      </c>
      <c r="Q20" s="22">
        <f t="shared" si="4"/>
        <v>-382920.67361</v>
      </c>
      <c r="R20" s="22">
        <f t="shared" si="8"/>
        <v>-385868.30961</v>
      </c>
      <c r="S20" s="22">
        <f t="shared" si="8"/>
        <v>-357.3</v>
      </c>
      <c r="T20" s="22">
        <f t="shared" si="5"/>
        <v>-386225.60960999998</v>
      </c>
      <c r="U20" s="22">
        <f t="shared" si="8"/>
        <v>0</v>
      </c>
      <c r="V20" s="22">
        <f t="shared" si="6"/>
        <v>-386225.60960999998</v>
      </c>
      <c r="W20" s="22">
        <f t="shared" si="8"/>
        <v>-1227.864</v>
      </c>
      <c r="X20" s="22">
        <f t="shared" si="7"/>
        <v>-387453.47360999999</v>
      </c>
    </row>
    <row r="21" spans="2:24" ht="36" customHeight="1">
      <c r="B21" s="15" t="s">
        <v>6</v>
      </c>
      <c r="C21" s="21" t="s">
        <v>19</v>
      </c>
      <c r="D21" s="22">
        <f t="shared" si="8"/>
        <v>-378646.40960999997</v>
      </c>
      <c r="E21" s="22">
        <f t="shared" si="8"/>
        <v>-31101.1</v>
      </c>
      <c r="F21" s="19">
        <f t="shared" si="0"/>
        <v>-409747.50960999995</v>
      </c>
      <c r="G21" s="22">
        <f t="shared" si="8"/>
        <v>0</v>
      </c>
      <c r="H21" s="19">
        <f t="shared" si="1"/>
        <v>-409747.50960999995</v>
      </c>
      <c r="I21" s="22">
        <f t="shared" si="8"/>
        <v>-11889.583000000001</v>
      </c>
      <c r="J21" s="22">
        <f t="shared" si="1"/>
        <v>-421637.09260999993</v>
      </c>
      <c r="K21" s="22">
        <f t="shared" si="8"/>
        <v>-381335.50961000001</v>
      </c>
      <c r="L21" s="22">
        <f t="shared" si="8"/>
        <v>-357.3</v>
      </c>
      <c r="M21" s="22">
        <f t="shared" si="2"/>
        <v>-381692.80961</v>
      </c>
      <c r="N21" s="22">
        <f t="shared" si="8"/>
        <v>0</v>
      </c>
      <c r="O21" s="22">
        <f t="shared" si="3"/>
        <v>-381692.80961</v>
      </c>
      <c r="P21" s="22">
        <f t="shared" si="8"/>
        <v>-1227.864</v>
      </c>
      <c r="Q21" s="22">
        <f t="shared" si="4"/>
        <v>-382920.67361</v>
      </c>
      <c r="R21" s="22">
        <f t="shared" si="8"/>
        <v>-385868.30961</v>
      </c>
      <c r="S21" s="22">
        <f t="shared" si="8"/>
        <v>-357.3</v>
      </c>
      <c r="T21" s="22">
        <f t="shared" si="5"/>
        <v>-386225.60960999998</v>
      </c>
      <c r="U21" s="22">
        <f t="shared" si="8"/>
        <v>0</v>
      </c>
      <c r="V21" s="22">
        <f t="shared" si="6"/>
        <v>-386225.60960999998</v>
      </c>
      <c r="W21" s="22">
        <f t="shared" si="8"/>
        <v>-1227.864</v>
      </c>
      <c r="X21" s="22">
        <f t="shared" si="7"/>
        <v>-387453.47360999999</v>
      </c>
    </row>
    <row r="22" spans="2:24" ht="47.25" customHeight="1">
      <c r="B22" s="15" t="s">
        <v>12</v>
      </c>
      <c r="C22" s="21" t="s">
        <v>20</v>
      </c>
      <c r="D22" s="2">
        <v>-378646.40960999997</v>
      </c>
      <c r="E22" s="2">
        <f>-30743.8-357.3</f>
        <v>-31101.1</v>
      </c>
      <c r="F22" s="19">
        <f t="shared" si="0"/>
        <v>-409747.50960999995</v>
      </c>
      <c r="G22" s="2"/>
      <c r="H22" s="19">
        <f t="shared" si="1"/>
        <v>-409747.50960999995</v>
      </c>
      <c r="I22" s="2">
        <f>-12313.88138+424.29838</f>
        <v>-11889.583000000001</v>
      </c>
      <c r="J22" s="22">
        <f t="shared" si="1"/>
        <v>-421637.09260999993</v>
      </c>
      <c r="K22" s="14">
        <v>-381335.50961000001</v>
      </c>
      <c r="L22" s="14">
        <v>-357.3</v>
      </c>
      <c r="M22" s="22">
        <f t="shared" si="2"/>
        <v>-381692.80961</v>
      </c>
      <c r="N22" s="14"/>
      <c r="O22" s="22">
        <f t="shared" si="3"/>
        <v>-381692.80961</v>
      </c>
      <c r="P22" s="14">
        <v>-1227.864</v>
      </c>
      <c r="Q22" s="22">
        <f t="shared" si="4"/>
        <v>-382920.67361</v>
      </c>
      <c r="R22" s="14">
        <v>-385868.30961</v>
      </c>
      <c r="S22" s="14">
        <v>-357.3</v>
      </c>
      <c r="T22" s="22">
        <f t="shared" si="5"/>
        <v>-386225.60960999998</v>
      </c>
      <c r="U22" s="14"/>
      <c r="V22" s="22">
        <f t="shared" si="6"/>
        <v>-386225.60960999998</v>
      </c>
      <c r="W22" s="14">
        <v>-1227.864</v>
      </c>
      <c r="X22" s="22">
        <f t="shared" si="7"/>
        <v>-387453.47360999999</v>
      </c>
    </row>
    <row r="23" spans="2:24" ht="36.75" customHeight="1">
      <c r="B23" s="15" t="s">
        <v>7</v>
      </c>
      <c r="C23" s="21" t="s">
        <v>21</v>
      </c>
      <c r="D23" s="14">
        <f t="shared" ref="D23:W25" si="9">D24</f>
        <v>378646.40960999997</v>
      </c>
      <c r="E23" s="14">
        <f t="shared" si="9"/>
        <v>31101.1</v>
      </c>
      <c r="F23" s="19">
        <f t="shared" si="0"/>
        <v>409747.50960999995</v>
      </c>
      <c r="G23" s="14">
        <f t="shared" si="9"/>
        <v>0</v>
      </c>
      <c r="H23" s="19">
        <f t="shared" si="1"/>
        <v>409747.50960999995</v>
      </c>
      <c r="I23" s="14">
        <f t="shared" si="9"/>
        <v>11889.583000000001</v>
      </c>
      <c r="J23" s="22">
        <f t="shared" si="1"/>
        <v>421637.09260999993</v>
      </c>
      <c r="K23" s="14">
        <f t="shared" si="9"/>
        <v>381335.50961000001</v>
      </c>
      <c r="L23" s="14">
        <f t="shared" si="9"/>
        <v>357.3</v>
      </c>
      <c r="M23" s="22">
        <f t="shared" si="2"/>
        <v>381692.80961</v>
      </c>
      <c r="N23" s="14">
        <f t="shared" si="9"/>
        <v>-180.52575999999999</v>
      </c>
      <c r="O23" s="22">
        <f t="shared" si="3"/>
        <v>381512.28385000001</v>
      </c>
      <c r="P23" s="14">
        <f t="shared" si="9"/>
        <v>1122.0714499999999</v>
      </c>
      <c r="Q23" s="22">
        <f t="shared" si="4"/>
        <v>382634.3553</v>
      </c>
      <c r="R23" s="14">
        <f t="shared" si="9"/>
        <v>385868.30961</v>
      </c>
      <c r="S23" s="14">
        <f t="shared" si="9"/>
        <v>357.3</v>
      </c>
      <c r="T23" s="22">
        <f t="shared" si="5"/>
        <v>386225.60960999998</v>
      </c>
      <c r="U23" s="14">
        <f t="shared" si="9"/>
        <v>-185.29367999999999</v>
      </c>
      <c r="V23" s="22">
        <f t="shared" si="6"/>
        <v>386040.31592999998</v>
      </c>
      <c r="W23" s="14">
        <f t="shared" si="9"/>
        <v>1119.27728</v>
      </c>
      <c r="X23" s="22">
        <f t="shared" si="7"/>
        <v>387159.59320999996</v>
      </c>
    </row>
    <row r="24" spans="2:24" ht="36.75" customHeight="1">
      <c r="B24" s="15" t="s">
        <v>8</v>
      </c>
      <c r="C24" s="21" t="s">
        <v>22</v>
      </c>
      <c r="D24" s="14">
        <f t="shared" si="9"/>
        <v>378646.40960999997</v>
      </c>
      <c r="E24" s="14">
        <f t="shared" si="9"/>
        <v>31101.1</v>
      </c>
      <c r="F24" s="19">
        <f t="shared" si="0"/>
        <v>409747.50960999995</v>
      </c>
      <c r="G24" s="14">
        <f t="shared" si="9"/>
        <v>0</v>
      </c>
      <c r="H24" s="19">
        <f t="shared" si="1"/>
        <v>409747.50960999995</v>
      </c>
      <c r="I24" s="14">
        <f t="shared" si="9"/>
        <v>11889.583000000001</v>
      </c>
      <c r="J24" s="22">
        <f t="shared" si="1"/>
        <v>421637.09260999993</v>
      </c>
      <c r="K24" s="14">
        <f t="shared" si="9"/>
        <v>381335.50961000001</v>
      </c>
      <c r="L24" s="14">
        <f t="shared" si="9"/>
        <v>357.3</v>
      </c>
      <c r="M24" s="22">
        <f t="shared" si="2"/>
        <v>381692.80961</v>
      </c>
      <c r="N24" s="14">
        <f t="shared" si="9"/>
        <v>-180.52575999999999</v>
      </c>
      <c r="O24" s="22">
        <f t="shared" si="3"/>
        <v>381512.28385000001</v>
      </c>
      <c r="P24" s="14">
        <f t="shared" si="9"/>
        <v>1122.0714499999999</v>
      </c>
      <c r="Q24" s="22">
        <f t="shared" si="4"/>
        <v>382634.3553</v>
      </c>
      <c r="R24" s="14">
        <f t="shared" si="9"/>
        <v>385868.30961</v>
      </c>
      <c r="S24" s="14">
        <f t="shared" si="9"/>
        <v>357.3</v>
      </c>
      <c r="T24" s="22">
        <f t="shared" si="5"/>
        <v>386225.60960999998</v>
      </c>
      <c r="U24" s="14">
        <f t="shared" si="9"/>
        <v>-185.29367999999999</v>
      </c>
      <c r="V24" s="22">
        <f t="shared" si="6"/>
        <v>386040.31592999998</v>
      </c>
      <c r="W24" s="14">
        <f t="shared" si="9"/>
        <v>1119.27728</v>
      </c>
      <c r="X24" s="22">
        <f t="shared" si="7"/>
        <v>387159.59320999996</v>
      </c>
    </row>
    <row r="25" spans="2:24" ht="36.75" customHeight="1">
      <c r="B25" s="15" t="s">
        <v>9</v>
      </c>
      <c r="C25" s="21" t="s">
        <v>23</v>
      </c>
      <c r="D25" s="14">
        <f t="shared" si="9"/>
        <v>378646.40960999997</v>
      </c>
      <c r="E25" s="14">
        <f t="shared" si="9"/>
        <v>31101.1</v>
      </c>
      <c r="F25" s="19">
        <f t="shared" si="0"/>
        <v>409747.50960999995</v>
      </c>
      <c r="G25" s="14">
        <f t="shared" si="9"/>
        <v>0</v>
      </c>
      <c r="H25" s="19">
        <f t="shared" si="1"/>
        <v>409747.50960999995</v>
      </c>
      <c r="I25" s="14">
        <f t="shared" si="9"/>
        <v>11889.583000000001</v>
      </c>
      <c r="J25" s="22">
        <f t="shared" si="1"/>
        <v>421637.09260999993</v>
      </c>
      <c r="K25" s="14">
        <f t="shared" si="9"/>
        <v>381335.50961000001</v>
      </c>
      <c r="L25" s="14">
        <f t="shared" si="9"/>
        <v>357.3</v>
      </c>
      <c r="M25" s="22">
        <f t="shared" si="2"/>
        <v>381692.80961</v>
      </c>
      <c r="N25" s="14">
        <f t="shared" si="9"/>
        <v>-180.52575999999999</v>
      </c>
      <c r="O25" s="22">
        <f t="shared" si="3"/>
        <v>381512.28385000001</v>
      </c>
      <c r="P25" s="14">
        <f t="shared" si="9"/>
        <v>1122.0714499999999</v>
      </c>
      <c r="Q25" s="22">
        <f t="shared" si="4"/>
        <v>382634.3553</v>
      </c>
      <c r="R25" s="14">
        <f t="shared" si="9"/>
        <v>385868.30961</v>
      </c>
      <c r="S25" s="14">
        <f t="shared" si="9"/>
        <v>357.3</v>
      </c>
      <c r="T25" s="22">
        <f t="shared" si="5"/>
        <v>386225.60960999998</v>
      </c>
      <c r="U25" s="14">
        <f t="shared" si="9"/>
        <v>-185.29367999999999</v>
      </c>
      <c r="V25" s="22">
        <f t="shared" si="6"/>
        <v>386040.31592999998</v>
      </c>
      <c r="W25" s="14">
        <f t="shared" si="9"/>
        <v>1119.27728</v>
      </c>
      <c r="X25" s="22">
        <f t="shared" si="7"/>
        <v>387159.59320999996</v>
      </c>
    </row>
    <row r="26" spans="2:24" ht="47.25" customHeight="1">
      <c r="B26" s="15" t="s">
        <v>13</v>
      </c>
      <c r="C26" s="21" t="s">
        <v>24</v>
      </c>
      <c r="D26" s="2">
        <v>378646.40960999997</v>
      </c>
      <c r="E26" s="2">
        <f>30743.8+357.3</f>
        <v>31101.1</v>
      </c>
      <c r="F26" s="19">
        <f t="shared" si="0"/>
        <v>409747.50960999995</v>
      </c>
      <c r="G26" s="2"/>
      <c r="H26" s="19">
        <f t="shared" si="1"/>
        <v>409747.50960999995</v>
      </c>
      <c r="I26" s="2">
        <f>12313.88138-424.29838</f>
        <v>11889.583000000001</v>
      </c>
      <c r="J26" s="22">
        <f t="shared" si="1"/>
        <v>421637.09260999993</v>
      </c>
      <c r="K26" s="14">
        <v>381335.50961000001</v>
      </c>
      <c r="L26" s="14">
        <v>357.3</v>
      </c>
      <c r="M26" s="22">
        <f t="shared" si="2"/>
        <v>381692.80961</v>
      </c>
      <c r="N26" s="14">
        <v>-180.52575999999999</v>
      </c>
      <c r="O26" s="22">
        <f t="shared" si="3"/>
        <v>381512.28385000001</v>
      </c>
      <c r="P26" s="14">
        <f>1122.48173-0.41028</f>
        <v>1122.0714499999999</v>
      </c>
      <c r="Q26" s="22">
        <f t="shared" si="4"/>
        <v>382634.3553</v>
      </c>
      <c r="R26" s="14">
        <v>385868.30961</v>
      </c>
      <c r="S26" s="14">
        <v>357.3</v>
      </c>
      <c r="T26" s="22">
        <f t="shared" si="5"/>
        <v>386225.60960999998</v>
      </c>
      <c r="U26" s="14">
        <v>-185.29367999999999</v>
      </c>
      <c r="V26" s="22">
        <f t="shared" si="6"/>
        <v>386040.31592999998</v>
      </c>
      <c r="W26" s="14">
        <v>1119.27728</v>
      </c>
      <c r="X26" s="22">
        <f t="shared" si="7"/>
        <v>387159.59320999996</v>
      </c>
    </row>
  </sheetData>
  <mergeCells count="17">
    <mergeCell ref="B1:X1"/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B11:X11"/>
    <mergeCell ref="C15:C16"/>
    <mergeCell ref="B15:B16"/>
    <mergeCell ref="G15:X15"/>
    <mergeCell ref="B12:X12"/>
    <mergeCell ref="B13:X13"/>
    <mergeCell ref="B14:X14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3" sqref="B3"/>
    </sheetView>
  </sheetViews>
  <sheetFormatPr defaultRowHeight="13.2"/>
  <cols>
    <col min="1" max="4" width="21.88671875" customWidth="1"/>
  </cols>
  <sheetData>
    <row r="1" spans="1:4" ht="15.6">
      <c r="A1" s="31"/>
      <c r="B1" s="31" t="s">
        <v>33</v>
      </c>
      <c r="C1" s="31"/>
      <c r="D1" s="31"/>
    </row>
    <row r="2" spans="1:4" ht="15.6">
      <c r="A2" s="31"/>
      <c r="B2" s="3" t="s">
        <v>29</v>
      </c>
      <c r="C2" s="3" t="s">
        <v>30</v>
      </c>
      <c r="D2" s="3" t="s">
        <v>31</v>
      </c>
    </row>
    <row r="3" spans="1:4" ht="15.6">
      <c r="A3" s="4" t="s">
        <v>34</v>
      </c>
      <c r="B3" s="5">
        <f>-Лист1!F22</f>
        <v>409747.50960999995</v>
      </c>
      <c r="C3" s="5">
        <f>-Лист1!K22</f>
        <v>381335.50961000001</v>
      </c>
      <c r="D3" s="5">
        <f>-Лист1!R22</f>
        <v>385868.30961</v>
      </c>
    </row>
    <row r="4" spans="1:4" ht="31.2">
      <c r="A4" s="6" t="s">
        <v>35</v>
      </c>
      <c r="B4" s="7">
        <f>B3/[1]Лист1!$C$258*100</f>
        <v>98.629384647990364</v>
      </c>
      <c r="C4" s="7">
        <f>C3/B3*100</f>
        <v>93.065973719512613</v>
      </c>
      <c r="D4" s="7">
        <f>D3/C3*100</f>
        <v>101.18866454493991</v>
      </c>
    </row>
    <row r="5" spans="1:4" ht="15.6">
      <c r="A5" s="6" t="s">
        <v>36</v>
      </c>
      <c r="B5" s="7">
        <f>B3/[2]Лист1!$P$277*100</f>
        <v>97.249826998709537</v>
      </c>
      <c r="C5" s="7">
        <f>C3/[2]Лист1!$P$277*100</f>
        <v>90.50649843689051</v>
      </c>
      <c r="D5" s="7">
        <f>D3/[2]Лист1!$P$277*100</f>
        <v>91.582317094676412</v>
      </c>
    </row>
    <row r="6" spans="1:4" ht="15.6">
      <c r="A6" s="4" t="s">
        <v>37</v>
      </c>
      <c r="B6" s="5">
        <f>Лист1!F26</f>
        <v>409747.50960999995</v>
      </c>
      <c r="C6" s="5">
        <f>Лист1!K26</f>
        <v>381335.50961000001</v>
      </c>
      <c r="D6" s="5">
        <f>Лист1!R26</f>
        <v>385868.30961</v>
      </c>
    </row>
    <row r="7" spans="1:4" ht="31.2">
      <c r="A7" s="6" t="s">
        <v>35</v>
      </c>
      <c r="B7" s="7">
        <f>B6/[3]Лист1!$D$20*100</f>
        <v>97.354094326405914</v>
      </c>
      <c r="C7" s="7">
        <f>C6/B6*100</f>
        <v>93.065973719512613</v>
      </c>
      <c r="D7" s="7">
        <f>D6/C6*100</f>
        <v>101.18866454493991</v>
      </c>
    </row>
    <row r="8" spans="1:4" ht="15.6">
      <c r="A8" s="6" t="s">
        <v>36</v>
      </c>
      <c r="B8" s="7">
        <f>B6/429642.09767*100</f>
        <v>95.369497503179801</v>
      </c>
      <c r="C8" s="7">
        <f>C6/429642.09767*100</f>
        <v>88.756551482740548</v>
      </c>
      <c r="D8" s="7">
        <f t="shared" ref="D8" si="0">D6/429642.09767*100</f>
        <v>89.811569141527229</v>
      </c>
    </row>
    <row r="9" spans="1:4" ht="31.2">
      <c r="A9" s="4" t="s">
        <v>38</v>
      </c>
      <c r="B9" s="5">
        <f>B3-B6</f>
        <v>0</v>
      </c>
      <c r="C9" s="5">
        <f t="shared" ref="C9:D9" si="1">C3-C6</f>
        <v>0</v>
      </c>
      <c r="D9" s="5">
        <f t="shared" si="1"/>
        <v>0</v>
      </c>
    </row>
  </sheetData>
  <mergeCells count="2">
    <mergeCell ref="A1:A2"/>
    <mergeCell ref="B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 № 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Teik01</dc:creator>
  <cp:lastModifiedBy>Администратор</cp:lastModifiedBy>
  <cp:lastPrinted>2017-02-13T13:11:26Z</cp:lastPrinted>
  <dcterms:created xsi:type="dcterms:W3CDTF">2009-01-23T07:46:30Z</dcterms:created>
  <dcterms:modified xsi:type="dcterms:W3CDTF">2017-04-03T10:00:28Z</dcterms:modified>
</cp:coreProperties>
</file>